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ctivity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<sst xmlns="http://schemas.openxmlformats.org/spreadsheetml/2006/main" count="28" uniqueCount="28">
  <si>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Z</t>
  </si>
  <si>
    <t>Ions</t>
  </si>
  <si>
    <t>MW (g/mol)</t>
  </si>
  <si>
    <t>conc (mol/L)</t>
  </si>
  <si>
    <t>conc (mg/L)</t>
  </si>
  <si>
    <t>INPUT</t>
  </si>
  <si>
    <r>
      <t>a</t>
    </r>
    <r>
      <rPr>
        <b/>
        <vertAlign val="subscript"/>
        <sz val="11"/>
        <rFont val="Arial"/>
        <family val="2"/>
      </rPr>
      <t>o</t>
    </r>
    <r>
      <rPr>
        <b/>
        <sz val="11"/>
        <rFont val="Arial"/>
        <family val="2"/>
      </rPr>
      <t xml:space="preserve"> (*10</t>
    </r>
    <r>
      <rPr>
        <b/>
        <vertAlign val="superscript"/>
        <sz val="11"/>
        <rFont val="Arial"/>
        <family val="2"/>
      </rPr>
      <t>-8</t>
    </r>
    <r>
      <rPr>
        <b/>
        <sz val="11"/>
        <rFont val="Arial"/>
        <family val="2"/>
      </rPr>
      <t>)</t>
    </r>
  </si>
  <si>
    <r>
      <t>Calcium: Ca</t>
    </r>
    <r>
      <rPr>
        <b/>
        <vertAlign val="superscript"/>
        <sz val="11"/>
        <rFont val="Arial"/>
        <family val="2"/>
      </rPr>
      <t>2+</t>
    </r>
  </si>
  <si>
    <r>
      <t>Sodium: Na</t>
    </r>
    <r>
      <rPr>
        <b/>
        <vertAlign val="superscript"/>
        <sz val="11"/>
        <rFont val="Arial"/>
        <family val="2"/>
      </rPr>
      <t>+</t>
    </r>
  </si>
  <si>
    <r>
      <t>Magnesium: Mg</t>
    </r>
    <r>
      <rPr>
        <b/>
        <vertAlign val="superscript"/>
        <sz val="11"/>
        <rFont val="Arial"/>
        <family val="2"/>
      </rPr>
      <t>2+</t>
    </r>
  </si>
  <si>
    <r>
      <t>Potassium: K</t>
    </r>
    <r>
      <rPr>
        <b/>
        <vertAlign val="superscript"/>
        <sz val="11"/>
        <rFont val="Arial"/>
        <family val="2"/>
      </rPr>
      <t>+</t>
    </r>
  </si>
  <si>
    <r>
      <t>Bicarbonate: HCO</t>
    </r>
    <r>
      <rPr>
        <b/>
        <vertAlign val="subscript"/>
        <sz val="11"/>
        <rFont val="Arial"/>
        <family val="2"/>
      </rPr>
      <t>3</t>
    </r>
    <r>
      <rPr>
        <b/>
        <vertAlign val="superscript"/>
        <sz val="11"/>
        <rFont val="Arial"/>
        <family val="2"/>
      </rPr>
      <t>-</t>
    </r>
  </si>
  <si>
    <r>
      <t>Sulfate: SO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2-</t>
    </r>
  </si>
  <si>
    <r>
      <t>Chloride: Cl</t>
    </r>
    <r>
      <rPr>
        <b/>
        <vertAlign val="superscript"/>
        <sz val="11"/>
        <rFont val="Arial"/>
        <family val="2"/>
      </rPr>
      <t>-</t>
    </r>
  </si>
  <si>
    <r>
      <t>Carbonate: CO</t>
    </r>
    <r>
      <rPr>
        <b/>
        <vertAlign val="subscript"/>
        <sz val="11"/>
        <rFont val="Arial"/>
        <family val="2"/>
      </rPr>
      <t>3</t>
    </r>
    <r>
      <rPr>
        <b/>
        <vertAlign val="superscript"/>
        <sz val="11"/>
        <rFont val="Arial"/>
        <family val="2"/>
      </rPr>
      <t>2-</t>
    </r>
  </si>
  <si>
    <t>A =</t>
  </si>
  <si>
    <t>B =</t>
  </si>
  <si>
    <t>meq/L</t>
  </si>
  <si>
    <r>
      <t>I = 0.5*</t>
    </r>
    <r>
      <rPr>
        <b/>
        <sz val="11"/>
        <rFont val="Symbol"/>
        <family val="1"/>
      </rPr>
      <t>S</t>
    </r>
    <r>
      <rPr>
        <b/>
        <sz val="11"/>
        <rFont val="Arial"/>
        <family val="2"/>
      </rPr>
      <t>c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Z</t>
    </r>
    <r>
      <rPr>
        <b/>
        <vertAlign val="subscript"/>
        <sz val="11"/>
        <rFont val="Arial"/>
        <family val="2"/>
      </rPr>
      <t>i</t>
    </r>
    <r>
      <rPr>
        <b/>
        <vertAlign val="superscript"/>
        <sz val="11"/>
        <rFont val="Arial"/>
        <family val="2"/>
      </rPr>
      <t>2</t>
    </r>
  </si>
  <si>
    <r>
      <t>S</t>
    </r>
    <r>
      <rPr>
        <b/>
        <sz val="11"/>
        <rFont val="Arial"/>
        <family val="2"/>
      </rPr>
      <t xml:space="preserve">(+) - </t>
    </r>
    <r>
      <rPr>
        <b/>
        <sz val="11"/>
        <rFont val="Symbol"/>
        <family val="1"/>
      </rPr>
      <t>S(-)</t>
    </r>
  </si>
  <si>
    <t>diff/sum *100</t>
  </si>
  <si>
    <r>
      <t xml:space="preserve">log </t>
    </r>
    <r>
      <rPr>
        <b/>
        <sz val="11"/>
        <rFont val="Symbol"/>
        <family val="1"/>
      </rPr>
      <t>g</t>
    </r>
    <r>
      <rPr>
        <b/>
        <vertAlign val="subscript"/>
        <sz val="11"/>
        <rFont val="DH"/>
        <family val="0"/>
      </rPr>
      <t>DH</t>
    </r>
    <r>
      <rPr>
        <b/>
        <sz val="11"/>
        <rFont val="Symbol"/>
        <family val="1"/>
      </rPr>
      <t xml:space="preserve"> </t>
    </r>
  </si>
  <si>
    <r>
      <t>g</t>
    </r>
    <r>
      <rPr>
        <b/>
        <vertAlign val="subscript"/>
        <sz val="11"/>
        <rFont val="Arial"/>
        <family val="2"/>
      </rPr>
      <t>DH</t>
    </r>
  </si>
  <si>
    <r>
      <t xml:space="preserve">log </t>
    </r>
    <r>
      <rPr>
        <b/>
        <sz val="11"/>
        <rFont val="Symbol"/>
        <family val="1"/>
      </rPr>
      <t>g</t>
    </r>
    <r>
      <rPr>
        <b/>
        <vertAlign val="subscript"/>
        <sz val="11"/>
        <rFont val="DH"/>
        <family val="0"/>
      </rPr>
      <t>Davies</t>
    </r>
    <r>
      <rPr>
        <b/>
        <sz val="11"/>
        <rFont val="Symbol"/>
        <family val="1"/>
      </rPr>
      <t xml:space="preserve"> </t>
    </r>
  </si>
  <si>
    <r>
      <t>g</t>
    </r>
    <r>
      <rPr>
        <b/>
        <vertAlign val="subscript"/>
        <sz val="11"/>
        <rFont val="Arial"/>
        <family val="2"/>
      </rPr>
      <t>Davies</t>
    </r>
  </si>
  <si>
    <r>
      <t>c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0"/>
      </rPr>
      <t>*Z</t>
    </r>
    <r>
      <rPr>
        <b/>
        <vertAlign val="subscript"/>
        <sz val="11"/>
        <rFont val="Arial"/>
        <family val="2"/>
      </rPr>
      <t>i</t>
    </r>
    <r>
      <rPr>
        <b/>
        <vertAlign val="super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(mol/L)</t>
    </r>
  </si>
  <si>
    <r>
      <t xml:space="preserve">Temperature 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</t>
    </r>
  </si>
  <si>
    <t>Ionic Strength, Charge Balance and Activity Co-efficient Calculations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</si>
</sst>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E+00"/>
    <numFmt numFmtId="174" formatCode="0.000E+0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vertAlign val="subscript"/>
      <sz val="11"/>
      <name val="Arial"/>
      <family val="2"/>
    </font>
    <font>
      <b/>
      <sz val="11"/>
      <name val="Symbol"/>
      <family val="1"/>
    </font>
    <font>
      <b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DH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1" fontId="0" fillId="0" borderId="1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172" fontId="4" fillId="0" borderId="2" xfId="0" applyNumberFormat="1" applyFont="1" applyBorder="1" applyAlignment="1">
      <alignment/>
    </xf>
    <xf numFmtId="1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72" fontId="4" fillId="0" borderId="1" xfId="0" applyNumberFormat="1" applyFont="1" applyBorder="1" applyAlignment="1">
      <alignment/>
    </xf>
    <xf numFmtId="1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72" fontId="4" fillId="0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1" fontId="4" fillId="0" borderId="5" xfId="0" applyNumberFormat="1" applyFont="1" applyBorder="1" applyAlignment="1">
      <alignment/>
    </xf>
    <xf numFmtId="11" fontId="4" fillId="0" borderId="6" xfId="0" applyNumberFormat="1" applyFont="1" applyBorder="1" applyAlignment="1">
      <alignment/>
    </xf>
    <xf numFmtId="11" fontId="4" fillId="0" borderId="7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2" xfId="0" applyNumberFormat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1" fontId="4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1" fontId="3" fillId="0" borderId="9" xfId="0" applyNumberFormat="1" applyFont="1" applyBorder="1" applyAlignment="1">
      <alignment horizontal="center"/>
    </xf>
    <xf numFmtId="11" fontId="3" fillId="0" borderId="7" xfId="0" applyNumberFormat="1" applyFont="1" applyBorder="1" applyAlignment="1">
      <alignment horizontal="center"/>
    </xf>
    <xf numFmtId="11" fontId="3" fillId="0" borderId="9" xfId="0" applyNumberFormat="1" applyFont="1" applyBorder="1" applyAlignment="1">
      <alignment horizontal="center"/>
    </xf>
    <xf numFmtId="11" fontId="6" fillId="0" borderId="10" xfId="0" applyNumberFormat="1" applyFont="1" applyBorder="1" applyAlignment="1">
      <alignment horizontal="center"/>
    </xf>
    <xf numFmtId="183" fontId="3" fillId="0" borderId="9" xfId="2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C2" sqref="C2"/>
    </sheetView>
  </sheetViews>
  <sheetFormatPr defaultColWidth="9.140625" defaultRowHeight="12.75"/>
  <cols>
    <col min="2" max="2" width="24.140625" style="0" customWidth="1"/>
    <col min="3" max="3" width="13.421875" style="0" customWidth="1"/>
    <col min="4" max="4" width="12.28125" style="0" customWidth="1"/>
    <col min="5" max="5" width="13.00390625" style="0" customWidth="1"/>
    <col min="6" max="6" width="5.00390625" style="0" customWidth="1"/>
    <col min="7" max="7" width="12.421875" style="0" customWidth="1"/>
    <col min="8" max="8" width="14.28125" style="0" customWidth="1"/>
    <col min="9" max="9" width="10.57421875" style="0" customWidth="1"/>
    <col min="11" max="11" width="10.8515625" style="0" customWidth="1"/>
    <col min="12" max="12" width="11.7109375" style="0" customWidth="1"/>
  </cols>
  <sheetData>
    <row r="1" spans="1:8" ht="15.75">
      <c r="A1" s="3"/>
      <c r="B1" s="52" t="s">
        <v>27</v>
      </c>
      <c r="C1" s="52"/>
      <c r="D1" s="52"/>
      <c r="E1" s="52"/>
      <c r="F1" s="52"/>
      <c r="G1" s="52"/>
      <c r="H1" s="52"/>
    </row>
    <row r="2" spans="2:12" ht="15">
      <c r="B2" s="36"/>
      <c r="C2" s="48"/>
      <c r="E2" s="8"/>
      <c r="F2" s="8"/>
      <c r="G2" s="8"/>
      <c r="K2" s="36"/>
      <c r="L2" s="49"/>
    </row>
    <row r="3" spans="2:12" ht="15.75" thickBot="1">
      <c r="B3" s="36"/>
      <c r="C3" s="12" t="s">
        <v>5</v>
      </c>
      <c r="D3" s="1"/>
      <c r="E3" s="1"/>
      <c r="F3" s="1"/>
      <c r="G3" s="1"/>
      <c r="H3" s="10" t="s">
        <v>15</v>
      </c>
      <c r="I3" s="7">
        <f>0.48863+C4*0.000748+C4^2*0.00000385</f>
        <v>0.50513</v>
      </c>
      <c r="K3" s="36"/>
      <c r="L3" s="49"/>
    </row>
    <row r="4" spans="2:12" ht="18" thickBot="1">
      <c r="B4" s="50" t="s">
        <v>26</v>
      </c>
      <c r="C4" s="51">
        <v>20</v>
      </c>
      <c r="F4" s="2"/>
      <c r="G4" s="2"/>
      <c r="H4" s="10" t="s">
        <v>16</v>
      </c>
      <c r="I4" s="7">
        <f>(0.32415+C4*0.000165+C4^2*0.0000002)*100000000</f>
        <v>32753000.000000004</v>
      </c>
      <c r="K4" s="36"/>
      <c r="L4" s="49"/>
    </row>
    <row r="5" spans="2:10" ht="15.75" thickBot="1">
      <c r="B5" s="8"/>
      <c r="E5" s="13"/>
      <c r="F5" s="12"/>
      <c r="G5" s="12"/>
      <c r="H5" s="13"/>
      <c r="I5" s="8"/>
      <c r="J5" s="8"/>
    </row>
    <row r="6" spans="2:13" ht="18.75" thickBot="1">
      <c r="B6" s="14" t="s">
        <v>1</v>
      </c>
      <c r="C6" s="15" t="s">
        <v>4</v>
      </c>
      <c r="D6" s="15" t="s">
        <v>2</v>
      </c>
      <c r="E6" s="15" t="s">
        <v>3</v>
      </c>
      <c r="F6" s="16" t="s">
        <v>0</v>
      </c>
      <c r="G6" s="16" t="s">
        <v>17</v>
      </c>
      <c r="H6" s="16" t="s">
        <v>25</v>
      </c>
      <c r="I6" s="34" t="s">
        <v>6</v>
      </c>
      <c r="J6" s="16" t="s">
        <v>21</v>
      </c>
      <c r="K6" s="33" t="s">
        <v>22</v>
      </c>
      <c r="L6" s="16" t="s">
        <v>23</v>
      </c>
      <c r="M6" s="33" t="s">
        <v>24</v>
      </c>
    </row>
    <row r="7" spans="2:13" ht="17.25">
      <c r="B7" s="23" t="s">
        <v>7</v>
      </c>
      <c r="C7" s="27">
        <v>40</v>
      </c>
      <c r="D7" s="17">
        <v>40.1</v>
      </c>
      <c r="E7" s="18">
        <f aca="true" t="shared" si="0" ref="E7:E14">(C7/(D7*1000))</f>
        <v>0.000997506234413965</v>
      </c>
      <c r="F7" s="19">
        <v>2</v>
      </c>
      <c r="G7" s="35">
        <f>E7*1000*F7</f>
        <v>1.99501246882793</v>
      </c>
      <c r="H7" s="29">
        <f aca="true" t="shared" si="1" ref="H7:H14">E7*F7^2</f>
        <v>0.00399002493765586</v>
      </c>
      <c r="I7" s="19">
        <v>6</v>
      </c>
      <c r="J7" s="5">
        <f aca="true" t="shared" si="2" ref="J7:J14">-($I$3*F7^2*$H$16^0.5)/(1+$I$4*I7*10^-8*$H$16^0.5)</f>
        <v>-0.09962668772759027</v>
      </c>
      <c r="K7" s="32">
        <f>10^J7</f>
        <v>0.7950113195305822</v>
      </c>
      <c r="L7" s="5">
        <f aca="true" t="shared" si="3" ref="L7:L14">-$I$3*F7^2*(($H$16^0.5)/(1+$H$16^0.5)-0.3*$H$16)</f>
        <v>-0.10279798624689218</v>
      </c>
      <c r="M7" s="32">
        <f>10^L7</f>
        <v>0.7892271442998129</v>
      </c>
    </row>
    <row r="8" spans="2:13" ht="17.25">
      <c r="B8" s="23" t="s">
        <v>8</v>
      </c>
      <c r="C8" s="27">
        <v>0</v>
      </c>
      <c r="D8" s="17">
        <v>23</v>
      </c>
      <c r="E8" s="18">
        <f t="shared" si="0"/>
        <v>0</v>
      </c>
      <c r="F8" s="19">
        <v>1</v>
      </c>
      <c r="G8" s="35">
        <f aca="true" t="shared" si="4" ref="G8:G14">E8*1000*F8</f>
        <v>0</v>
      </c>
      <c r="H8" s="29">
        <f t="shared" si="1"/>
        <v>0</v>
      </c>
      <c r="I8" s="22">
        <v>4</v>
      </c>
      <c r="J8" s="4">
        <f t="shared" si="2"/>
        <v>-0.025737992031467583</v>
      </c>
      <c r="K8" s="31">
        <f aca="true" t="shared" si="5" ref="K8:K14">10^J8</f>
        <v>0.9424580058544192</v>
      </c>
      <c r="L8" s="4">
        <f t="shared" si="3"/>
        <v>-0.025699496561723045</v>
      </c>
      <c r="M8" s="31">
        <f aca="true" t="shared" si="6" ref="M8:M14">10^L8</f>
        <v>0.9425415481814312</v>
      </c>
    </row>
    <row r="9" spans="2:13" ht="17.25">
      <c r="B9" s="24" t="s">
        <v>9</v>
      </c>
      <c r="C9" s="26">
        <v>0</v>
      </c>
      <c r="D9" s="20">
        <v>24.3</v>
      </c>
      <c r="E9" s="21">
        <f t="shared" si="0"/>
        <v>0</v>
      </c>
      <c r="F9" s="22">
        <v>2</v>
      </c>
      <c r="G9" s="35">
        <f t="shared" si="4"/>
        <v>0</v>
      </c>
      <c r="H9" s="28">
        <f t="shared" si="1"/>
        <v>0</v>
      </c>
      <c r="I9" s="22">
        <v>8</v>
      </c>
      <c r="J9" s="4">
        <f t="shared" si="2"/>
        <v>-0.09650949494694688</v>
      </c>
      <c r="K9" s="31">
        <f t="shared" si="5"/>
        <v>0.8007381218391881</v>
      </c>
      <c r="L9" s="4">
        <f t="shared" si="3"/>
        <v>-0.10279798624689218</v>
      </c>
      <c r="M9" s="31">
        <f t="shared" si="6"/>
        <v>0.7892271442998129</v>
      </c>
    </row>
    <row r="10" spans="2:13" ht="17.25">
      <c r="B10" s="24" t="s">
        <v>10</v>
      </c>
      <c r="C10" s="26">
        <v>0</v>
      </c>
      <c r="D10" s="20">
        <v>39.1</v>
      </c>
      <c r="E10" s="21">
        <f t="shared" si="0"/>
        <v>0</v>
      </c>
      <c r="F10" s="22">
        <v>1</v>
      </c>
      <c r="G10" s="35">
        <f t="shared" si="4"/>
        <v>0</v>
      </c>
      <c r="H10" s="28">
        <f t="shared" si="1"/>
        <v>0</v>
      </c>
      <c r="I10" s="22">
        <v>3</v>
      </c>
      <c r="J10" s="4">
        <f t="shared" si="2"/>
        <v>-0.026174815756867826</v>
      </c>
      <c r="K10" s="31">
        <f t="shared" si="5"/>
        <v>0.9415105357370384</v>
      </c>
      <c r="L10" s="4">
        <f t="shared" si="3"/>
        <v>-0.025699496561723045</v>
      </c>
      <c r="M10" s="31">
        <f t="shared" si="6"/>
        <v>0.9425415481814312</v>
      </c>
    </row>
    <row r="11" spans="2:13" ht="18">
      <c r="B11" s="24" t="s">
        <v>11</v>
      </c>
      <c r="C11" s="26">
        <v>0</v>
      </c>
      <c r="D11" s="20">
        <v>61</v>
      </c>
      <c r="E11" s="21">
        <f t="shared" si="0"/>
        <v>0</v>
      </c>
      <c r="F11" s="22">
        <v>1</v>
      </c>
      <c r="G11" s="35">
        <f t="shared" si="4"/>
        <v>0</v>
      </c>
      <c r="H11" s="28">
        <f t="shared" si="1"/>
        <v>0</v>
      </c>
      <c r="I11" s="22">
        <v>4</v>
      </c>
      <c r="J11" s="4">
        <f t="shared" si="2"/>
        <v>-0.025737992031467583</v>
      </c>
      <c r="K11" s="31">
        <f t="shared" si="5"/>
        <v>0.9424580058544192</v>
      </c>
      <c r="L11" s="4">
        <f t="shared" si="3"/>
        <v>-0.025699496561723045</v>
      </c>
      <c r="M11" s="31">
        <f t="shared" si="6"/>
        <v>0.9425415481814312</v>
      </c>
    </row>
    <row r="12" spans="2:13" ht="18">
      <c r="B12" s="24" t="s">
        <v>12</v>
      </c>
      <c r="C12" s="26">
        <v>0</v>
      </c>
      <c r="D12" s="20">
        <v>96</v>
      </c>
      <c r="E12" s="21">
        <f t="shared" si="0"/>
        <v>0</v>
      </c>
      <c r="F12" s="22">
        <v>2</v>
      </c>
      <c r="G12" s="35">
        <f t="shared" si="4"/>
        <v>0</v>
      </c>
      <c r="H12" s="30">
        <f t="shared" si="1"/>
        <v>0</v>
      </c>
      <c r="I12" s="22">
        <v>4</v>
      </c>
      <c r="J12" s="4">
        <f t="shared" si="2"/>
        <v>-0.10295196812587033</v>
      </c>
      <c r="K12" s="31">
        <f t="shared" si="5"/>
        <v>0.7889473683823208</v>
      </c>
      <c r="L12" s="4">
        <f t="shared" si="3"/>
        <v>-0.10279798624689218</v>
      </c>
      <c r="M12" s="31">
        <f t="shared" si="6"/>
        <v>0.7892271442998129</v>
      </c>
    </row>
    <row r="13" spans="2:13" ht="17.25">
      <c r="B13" s="24" t="s">
        <v>13</v>
      </c>
      <c r="C13" s="26">
        <v>70</v>
      </c>
      <c r="D13" s="20">
        <v>35.5</v>
      </c>
      <c r="E13" s="21">
        <f t="shared" si="0"/>
        <v>0.001971830985915493</v>
      </c>
      <c r="F13" s="22">
        <v>1</v>
      </c>
      <c r="G13" s="35">
        <f t="shared" si="4"/>
        <v>1.9718309859154928</v>
      </c>
      <c r="H13" s="28">
        <f t="shared" si="1"/>
        <v>0.001971830985915493</v>
      </c>
      <c r="I13" s="22">
        <v>3</v>
      </c>
      <c r="J13" s="4">
        <f t="shared" si="2"/>
        <v>-0.026174815756867826</v>
      </c>
      <c r="K13" s="31">
        <f t="shared" si="5"/>
        <v>0.9415105357370384</v>
      </c>
      <c r="L13" s="4">
        <f t="shared" si="3"/>
        <v>-0.025699496561723045</v>
      </c>
      <c r="M13" s="31">
        <f t="shared" si="6"/>
        <v>0.9425415481814312</v>
      </c>
    </row>
    <row r="14" spans="2:13" ht="18">
      <c r="B14" s="24" t="s">
        <v>14</v>
      </c>
      <c r="C14" s="26">
        <v>0</v>
      </c>
      <c r="D14" s="25">
        <v>60</v>
      </c>
      <c r="E14" s="21">
        <f t="shared" si="0"/>
        <v>0</v>
      </c>
      <c r="F14" s="22">
        <v>2</v>
      </c>
      <c r="G14" s="35">
        <f t="shared" si="4"/>
        <v>0</v>
      </c>
      <c r="H14" s="28">
        <f t="shared" si="1"/>
        <v>0</v>
      </c>
      <c r="I14" s="22">
        <v>5</v>
      </c>
      <c r="J14" s="4">
        <f t="shared" si="2"/>
        <v>-0.10126203608376541</v>
      </c>
      <c r="K14" s="31">
        <f t="shared" si="5"/>
        <v>0.7920233107998907</v>
      </c>
      <c r="L14" s="4">
        <f t="shared" si="3"/>
        <v>-0.10279798624689218</v>
      </c>
      <c r="M14" s="31">
        <f t="shared" si="6"/>
        <v>0.7892271442998129</v>
      </c>
    </row>
    <row r="15" spans="2:11" ht="18.75" thickBot="1">
      <c r="B15" s="36"/>
      <c r="C15" s="37"/>
      <c r="D15" s="38"/>
      <c r="E15" s="39"/>
      <c r="F15" s="40"/>
      <c r="G15" s="46" t="s">
        <v>19</v>
      </c>
      <c r="H15" s="44" t="s">
        <v>18</v>
      </c>
      <c r="I15" s="40"/>
      <c r="J15" s="41"/>
      <c r="K15" s="42"/>
    </row>
    <row r="16" spans="2:10" ht="15.75" thickBot="1">
      <c r="B16" s="8"/>
      <c r="C16" s="11"/>
      <c r="D16" s="8"/>
      <c r="E16" s="8"/>
      <c r="F16" s="9"/>
      <c r="G16" s="45">
        <f>SUM(G7:G10)-SUM(G11:G14)</f>
        <v>0.023181482912437268</v>
      </c>
      <c r="H16" s="43">
        <f>1/2*SUM(H7:H14)</f>
        <v>0.0029809279617856767</v>
      </c>
      <c r="I16" s="8"/>
      <c r="J16" s="7"/>
    </row>
    <row r="17" spans="6:7" ht="15.75" thickBot="1">
      <c r="F17" s="10"/>
      <c r="G17" s="1" t="s">
        <v>20</v>
      </c>
    </row>
    <row r="18" spans="7:10" ht="15.75" thickBot="1">
      <c r="G18" s="47">
        <f>(G16/SUM(G7:G14))</f>
        <v>0.0058438108730299405</v>
      </c>
      <c r="I18" s="1"/>
      <c r="J18" s="6"/>
    </row>
    <row r="19" ht="15">
      <c r="G19" s="13"/>
    </row>
    <row r="31" spans="9:10" ht="12.75">
      <c r="I31" s="1"/>
      <c r="J31" s="6"/>
    </row>
  </sheetData>
  <mergeCells count="1">
    <mergeCell ref="B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Erik Krogh</cp:lastModifiedBy>
  <cp:lastPrinted>2000-09-27T16:20:07Z</cp:lastPrinted>
  <dcterms:created xsi:type="dcterms:W3CDTF">2000-09-21T02:25:25Z</dcterms:created>
  <dcterms:modified xsi:type="dcterms:W3CDTF">2006-10-03T21:48:34Z</dcterms:modified>
  <cp:category/>
  <cp:version/>
  <cp:contentType/>
  <cp:contentStatus/>
</cp:coreProperties>
</file>