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40" windowHeight="8640" activeTab="1"/>
  </bookViews>
  <sheets>
    <sheet name="cal plot" sheetId="1" r:id="rId1"/>
    <sheet name="least squares" sheetId="2" r:id="rId2"/>
  </sheets>
  <externalReferences>
    <externalReference r:id="rId5"/>
  </externalReferences>
  <definedNames>
    <definedName name="_xlnm.Print_Area" localSheetId="1">'least squares'!$A$1:$I$30</definedName>
  </definedNames>
  <calcPr fullCalcOnLoad="1"/>
</workbook>
</file>

<file path=xl/comments1.xml><?xml version="1.0" encoding="utf-8"?>
<comments xmlns="http://schemas.openxmlformats.org/spreadsheetml/2006/main">
  <authors>
    <author>Erik Krogh</author>
  </authors>
  <commentList>
    <comment ref="H9" authorId="0">
      <text>
        <r>
          <rPr>
            <b/>
            <sz val="10"/>
            <rFont val="Tahoma"/>
            <family val="2"/>
          </rPr>
          <t>x = (y - b)/m</t>
        </r>
        <r>
          <rPr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10"/>
            <rFont val="Tahoma"/>
            <family val="2"/>
          </rPr>
          <t>Corr Abs = Obs Abs - Blank Abs</t>
        </r>
        <r>
          <rPr>
            <sz val="10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10"/>
            <rFont val="Tahoma"/>
            <family val="2"/>
          </rPr>
          <t xml:space="preserve">y = 0.68
</t>
        </r>
      </text>
    </comment>
  </commentList>
</comments>
</file>

<file path=xl/sharedStrings.xml><?xml version="1.0" encoding="utf-8"?>
<sst xmlns="http://schemas.openxmlformats.org/spreadsheetml/2006/main" count="40" uniqueCount="38">
  <si>
    <t>Least Squares Spreadsheet</t>
  </si>
  <si>
    <t xml:space="preserve">number of </t>
  </si>
  <si>
    <t>points (n) =</t>
  </si>
  <si>
    <t>x</t>
  </si>
  <si>
    <t>y</t>
  </si>
  <si>
    <t>xy</t>
  </si>
  <si>
    <t>d</t>
  </si>
  <si>
    <t>column sums</t>
  </si>
  <si>
    <t>D=</t>
  </si>
  <si>
    <t>m=</t>
  </si>
  <si>
    <t>b=</t>
  </si>
  <si>
    <t>measured y=</t>
  </si>
  <si>
    <t>number of replicate values of y measured (k)=</t>
  </si>
  <si>
    <t>derived x=</t>
  </si>
  <si>
    <t>G26=(B14/A16)*SQRT((1/G24)+A26*A26*A5/A14+E11/A14-2*A26*B11/A14</t>
  </si>
  <si>
    <t>A26=(A24-A18)/A16</t>
  </si>
  <si>
    <t>B18=$B$14*SQRT(E11/$A$14)</t>
  </si>
  <si>
    <t>B16=$B$14*SQRT($A$5/$A$14)</t>
  </si>
  <si>
    <t>B14=SQRT(G11/($A$5-2)</t>
  </si>
  <si>
    <t>A18=(E11*C11-D11*B11)/$A$14</t>
  </si>
  <si>
    <t>A16=(D11*$A$5-B11*C11)/$A$14</t>
  </si>
  <si>
    <t>A14=$A$5*E11-B11*B11</t>
  </si>
  <si>
    <t>F4=C4-$A$16*B4-$A$18</t>
  </si>
  <si>
    <t>Absorbance</t>
  </si>
  <si>
    <t>Corrected Abs</t>
  </si>
  <si>
    <t>input corrected absorbance</t>
  </si>
  <si>
    <t>derived conc of unknown</t>
  </si>
  <si>
    <t>(units)</t>
  </si>
  <si>
    <t xml:space="preserve">[std soln] </t>
  </si>
  <si>
    <t>Finding uncertainty in x with EQN 4-27 (Harris)</t>
  </si>
  <si>
    <t>input</t>
  </si>
  <si>
    <r>
      <t>s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>=</t>
    </r>
  </si>
  <si>
    <r>
      <t>s</t>
    </r>
    <r>
      <rPr>
        <vertAlign val="subscript"/>
        <sz val="12"/>
        <rFont val="Arial"/>
        <family val="2"/>
      </rPr>
      <t>m</t>
    </r>
    <r>
      <rPr>
        <sz val="12"/>
        <rFont val="Arial"/>
        <family val="2"/>
      </rPr>
      <t>=</t>
    </r>
  </si>
  <si>
    <r>
      <t>s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=</t>
    </r>
  </si>
  <si>
    <t>output</t>
  </si>
  <si>
    <r>
      <t>x</t>
    </r>
    <r>
      <rPr>
        <vertAlign val="superscript"/>
        <sz val="12"/>
        <rFont val="Arial"/>
        <family val="2"/>
      </rPr>
      <t>2</t>
    </r>
  </si>
  <si>
    <r>
      <t>d</t>
    </r>
    <r>
      <rPr>
        <vertAlign val="superscript"/>
        <sz val="12"/>
        <rFont val="Arial"/>
        <family val="2"/>
      </rPr>
      <t>2</t>
    </r>
  </si>
  <si>
    <r>
      <t>uncertainty in derived x (s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>) =</t>
    </r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</si>
</sst>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0"/>
    <numFmt numFmtId="179" formatCode="0.0000"/>
    <numFmt numFmtId="180" formatCode="0E+00;\ၝ"/>
    <numFmt numFmtId="181" formatCode="0.0E+00;\ၝ"/>
    <numFmt numFmtId="182" formatCode="0.00E+00;\ၝ"/>
    <numFmt numFmtId="183" formatCode="0.000E+00;\ၝ"/>
    <numFmt numFmtId="184" formatCode="0.0000E+00;\ၝ"/>
    <numFmt numFmtId="185" formatCode="0.00000E+00;\ၝ"/>
    <numFmt numFmtId="186" formatCode="0.000000E+00;\ၝ"/>
    <numFmt numFmtId="187" formatCode="0.0000000E+00;\ၝ"/>
    <numFmt numFmtId="188" formatCode="0.00000000E+00;\ၝ"/>
    <numFmt numFmtId="189" formatCode="0.00000000"/>
    <numFmt numFmtId="190" formatCode="0.0000000"/>
    <numFmt numFmtId="191" formatCode="0.000000"/>
    <numFmt numFmtId="192" formatCode="0.000"/>
    <numFmt numFmtId="193" formatCode="0.0"/>
    <numFmt numFmtId="194" formatCode="0.000E+00"/>
    <numFmt numFmtId="195" formatCode="0.0E+00"/>
  </numFmts>
  <fonts count="17">
    <font>
      <sz val="10"/>
      <name val="Arial"/>
      <family val="0"/>
    </font>
    <font>
      <b/>
      <sz val="14"/>
      <name val="Arial"/>
      <family val="2"/>
    </font>
    <font>
      <vertAlign val="superscript"/>
      <sz val="11.75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b/>
      <sz val="20.75"/>
      <name val="Arial"/>
      <family val="0"/>
    </font>
    <font>
      <b/>
      <sz val="17.25"/>
      <name val="Arial"/>
      <family val="0"/>
    </font>
    <font>
      <sz val="17.25"/>
      <name val="Arial"/>
      <family val="0"/>
    </font>
    <font>
      <vertAlign val="superscript"/>
      <sz val="17.25"/>
      <name val="Arial"/>
      <family val="0"/>
    </font>
    <font>
      <sz val="12"/>
      <name val="Arial"/>
      <family val="2"/>
    </font>
    <font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10" fillId="0" borderId="0" xfId="0" applyNumberFormat="1" applyFont="1" applyAlignment="1">
      <alignment/>
    </xf>
    <xf numFmtId="2" fontId="10" fillId="0" borderId="8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2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192" fontId="3" fillId="0" borderId="14" xfId="0" applyNumberFormat="1" applyFont="1" applyBorder="1" applyAlignment="1">
      <alignment horizontal="center"/>
    </xf>
    <xf numFmtId="192" fontId="3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79" fontId="10" fillId="0" borderId="4" xfId="0" applyNumberFormat="1" applyFont="1" applyBorder="1" applyAlignment="1">
      <alignment horizontal="center"/>
    </xf>
    <xf numFmtId="179" fontId="10" fillId="0" borderId="9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92" fontId="3" fillId="0" borderId="17" xfId="0" applyNumberFormat="1" applyFont="1" applyBorder="1" applyAlignment="1">
      <alignment horizontal="center"/>
    </xf>
    <xf numFmtId="192" fontId="3" fillId="0" borderId="18" xfId="0" applyNumberFormat="1" applyFont="1" applyBorder="1" applyAlignment="1">
      <alignment horizontal="center"/>
    </xf>
    <xf numFmtId="179" fontId="10" fillId="0" borderId="10" xfId="0" applyNumberFormat="1" applyFont="1" applyBorder="1" applyAlignment="1">
      <alignment horizontal="center"/>
    </xf>
    <xf numFmtId="179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92" fontId="3" fillId="0" borderId="0" xfId="0" applyNumberFormat="1" applyFont="1" applyBorder="1" applyAlignment="1">
      <alignment horizontal="center"/>
    </xf>
    <xf numFmtId="179" fontId="10" fillId="0" borderId="0" xfId="0" applyNumberFormat="1" applyFont="1" applyBorder="1" applyAlignment="1">
      <alignment horizontal="center"/>
    </xf>
    <xf numFmtId="192" fontId="10" fillId="0" borderId="4" xfId="0" applyNumberFormat="1" applyFont="1" applyBorder="1" applyAlignment="1">
      <alignment/>
    </xf>
    <xf numFmtId="0" fontId="10" fillId="0" borderId="4" xfId="0" applyFont="1" applyBorder="1" applyAlignment="1">
      <alignment/>
    </xf>
    <xf numFmtId="182" fontId="10" fillId="0" borderId="4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12" xfId="0" applyFont="1" applyBorder="1" applyAlignment="1">
      <alignment/>
    </xf>
    <xf numFmtId="192" fontId="3" fillId="0" borderId="21" xfId="0" applyNumberFormat="1" applyFont="1" applyBorder="1" applyAlignment="1">
      <alignment horizontal="center"/>
    </xf>
    <xf numFmtId="192" fontId="3" fillId="0" borderId="22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79" fontId="10" fillId="0" borderId="6" xfId="0" applyNumberFormat="1" applyFont="1" applyBorder="1" applyAlignment="1">
      <alignment horizontal="center"/>
    </xf>
    <xf numFmtId="179" fontId="10" fillId="0" borderId="7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29" xfId="0" applyFont="1" applyBorder="1" applyAlignment="1">
      <alignment/>
    </xf>
    <xf numFmtId="0" fontId="3" fillId="0" borderId="18" xfId="0" applyFont="1" applyBorder="1" applyAlignment="1">
      <alignment/>
    </xf>
    <xf numFmtId="0" fontId="10" fillId="0" borderId="30" xfId="0" applyFont="1" applyBorder="1" applyAlignment="1">
      <alignment/>
    </xf>
    <xf numFmtId="0" fontId="3" fillId="0" borderId="25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0" xfId="0" applyBorder="1" applyAlignment="1">
      <alignment/>
    </xf>
    <xf numFmtId="19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2" xfId="0" applyFont="1" applyBorder="1" applyAlignment="1">
      <alignment/>
    </xf>
    <xf numFmtId="2" fontId="3" fillId="0" borderId="33" xfId="0" applyNumberFormat="1" applyFont="1" applyBorder="1" applyAlignment="1">
      <alignment/>
    </xf>
    <xf numFmtId="0" fontId="10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192" fontId="10" fillId="0" borderId="12" xfId="0" applyNumberFormat="1" applyFont="1" applyBorder="1" applyAlignment="1">
      <alignment/>
    </xf>
    <xf numFmtId="192" fontId="10" fillId="0" borderId="11" xfId="0" applyNumberFormat="1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9" xfId="0" applyFont="1" applyBorder="1" applyAlignment="1">
      <alignment horizontal="right"/>
    </xf>
    <xf numFmtId="11" fontId="3" fillId="0" borderId="25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"/>
                <a:ea typeface="Arial"/>
                <a:cs typeface="Arial"/>
              </a:rPr>
              <a:t>Calibration Curve for the Spectrophotmetric Determination of Reactive Phosphate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3975"/>
          <c:w val="0.591"/>
          <c:h val="0.7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'[1]Sheet1'!$B$3</c:f>
              <c:strCache>
                <c:ptCount val="1"/>
                <c:pt idx="0">
                  <c:v>Absorbance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'[1]Sheet1'!$A$5:$A$9</c:f>
              <c:numCache>
                <c:ptCount val="5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</c:numCache>
            </c:numRef>
          </c:xVal>
          <c:yVal>
            <c:numRef>
              <c:f>'[1]Sheet1'!$B$5:$B$9</c:f>
              <c:numCache>
                <c:ptCount val="5"/>
                <c:pt idx="0">
                  <c:v>0.1</c:v>
                </c:pt>
                <c:pt idx="1">
                  <c:v>0.13</c:v>
                </c:pt>
                <c:pt idx="2">
                  <c:v>0.36</c:v>
                </c:pt>
                <c:pt idx="3">
                  <c:v>0.64</c:v>
                </c:pt>
                <c:pt idx="4">
                  <c:v>1.02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'[1]Sheet1'!$C$3</c:f>
              <c:strCache>
                <c:ptCount val="1"/>
                <c:pt idx="0">
                  <c:v>Corrected Abs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errBars>
            <c:errDir val="y"/>
            <c:errBarType val="both"/>
            <c:errValType val="percentage"/>
            <c:val val="4"/>
            <c:noEndCap val="0"/>
          </c:errBars>
          <c:errBars>
            <c:errDir val="x"/>
            <c:errBarType val="both"/>
            <c:errValType val="percentage"/>
            <c:val val="0.1"/>
            <c:noEndCap val="0"/>
          </c:errBars>
          <c:xVal>
            <c:numRef>
              <c:f>'[1]Sheet1'!$A$5:$A$9</c:f>
              <c:numCache>
                <c:ptCount val="5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</c:numCache>
            </c:numRef>
          </c:xVal>
          <c:yVal>
            <c:numRef>
              <c:f>'[1]Sheet1'!$C$5:$C$9</c:f>
              <c:numCache>
                <c:ptCount val="5"/>
                <c:pt idx="0">
                  <c:v>0</c:v>
                </c:pt>
                <c:pt idx="1">
                  <c:v>0.03</c:v>
                </c:pt>
                <c:pt idx="2">
                  <c:v>0.26</c:v>
                </c:pt>
                <c:pt idx="3">
                  <c:v>0.54</c:v>
                </c:pt>
                <c:pt idx="4">
                  <c:v>0.92</c:v>
                </c:pt>
              </c:numCache>
            </c:numRef>
          </c:yVal>
          <c:smooth val="0"/>
        </c:ser>
        <c:axId val="47227694"/>
        <c:axId val="22396063"/>
      </c:scatterChart>
      <c:valAx>
        <c:axId val="47227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Conc (ppm PO4-P)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in"/>
        <c:tickLblPos val="nextTo"/>
        <c:crossAx val="22396063"/>
        <c:crosses val="autoZero"/>
        <c:crossBetween val="midCat"/>
        <c:dispUnits/>
      </c:valAx>
      <c:valAx>
        <c:axId val="223960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Absorbance at 880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in"/>
        <c:tickLblPos val="nextTo"/>
        <c:crossAx val="4722769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"/>
          <c:y val="0.40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Calibration Curve for xxx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'least squares'!$B$4:$B$8</c:f>
              <c:numCache>
                <c:ptCount val="5"/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</c:numCache>
            </c:numRef>
          </c:xVal>
          <c:yVal>
            <c:numRef>
              <c:f>'least squares'!$C$4:$C$8</c:f>
              <c:numCache>
                <c:ptCount val="5"/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</c:ser>
        <c:axId val="237976"/>
        <c:axId val="2141785"/>
      </c:scatterChart>
      <c:valAx>
        <c:axId val="237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conc. xxx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141785"/>
        <c:crosses val="autoZero"/>
        <c:crossBetween val="midCat"/>
        <c:dispUnits/>
      </c:valAx>
      <c:valAx>
        <c:axId val="21417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absorbance @ xxx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379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11</xdr:row>
      <xdr:rowOff>19050</xdr:rowOff>
    </xdr:from>
    <xdr:to>
      <xdr:col>11</xdr:col>
      <xdr:colOff>295275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333375" y="2066925"/>
        <a:ext cx="80010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2</xdr:row>
      <xdr:rowOff>9525</xdr:rowOff>
    </xdr:from>
    <xdr:to>
      <xdr:col>15</xdr:col>
      <xdr:colOff>523875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134100" y="409575"/>
        <a:ext cx="52768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rik\My%20Documents\MUC\courses\chem%20311\calibration%20plot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Absorbance</v>
          </cell>
          <cell r="C3" t="str">
            <v>Corrected Abs</v>
          </cell>
        </row>
        <row r="5">
          <cell r="A5">
            <v>0</v>
          </cell>
          <cell r="B5">
            <v>0.1</v>
          </cell>
          <cell r="C5">
            <v>0</v>
          </cell>
        </row>
        <row r="6">
          <cell r="A6">
            <v>0.1</v>
          </cell>
          <cell r="B6">
            <v>0.13</v>
          </cell>
          <cell r="C6">
            <v>0.03</v>
          </cell>
        </row>
        <row r="7">
          <cell r="A7">
            <v>0.5</v>
          </cell>
          <cell r="B7">
            <v>0.36</v>
          </cell>
          <cell r="C7">
            <v>0.26</v>
          </cell>
        </row>
        <row r="8">
          <cell r="A8">
            <v>1</v>
          </cell>
          <cell r="B8">
            <v>0.64</v>
          </cell>
          <cell r="C8">
            <v>0.54</v>
          </cell>
        </row>
        <row r="9">
          <cell r="A9">
            <v>2</v>
          </cell>
          <cell r="B9">
            <v>1.02</v>
          </cell>
          <cell r="C9">
            <v>0.92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workbookViewId="0" topLeftCell="A1">
      <selection activeCell="A10" sqref="A10"/>
    </sheetView>
  </sheetViews>
  <sheetFormatPr defaultColWidth="9.140625" defaultRowHeight="12.75"/>
  <cols>
    <col min="1" max="1" width="11.140625" style="0" customWidth="1"/>
    <col min="2" max="2" width="16.8515625" style="0" customWidth="1"/>
    <col min="3" max="3" width="18.7109375" style="0" customWidth="1"/>
    <col min="7" max="7" width="11.7109375" style="0" customWidth="1"/>
    <col min="8" max="8" width="7.28125" style="0" customWidth="1"/>
  </cols>
  <sheetData>
    <row r="2" ht="13.5" thickBot="1"/>
    <row r="3" spans="1:8" ht="15">
      <c r="A3" s="3" t="s">
        <v>28</v>
      </c>
      <c r="B3" s="4" t="s">
        <v>23</v>
      </c>
      <c r="C3" s="5" t="s">
        <v>24</v>
      </c>
      <c r="D3" s="6"/>
      <c r="E3" s="6"/>
      <c r="F3" s="6"/>
      <c r="G3" s="6"/>
      <c r="H3" s="6"/>
    </row>
    <row r="4" spans="1:8" ht="15.75" thickBot="1">
      <c r="A4" s="17" t="s">
        <v>27</v>
      </c>
      <c r="B4" s="18"/>
      <c r="C4" s="19"/>
      <c r="D4" s="6"/>
      <c r="E4" s="6"/>
      <c r="F4" s="6"/>
      <c r="G4" s="6"/>
      <c r="H4" s="6"/>
    </row>
    <row r="5" spans="1:4" ht="15">
      <c r="A5" s="8">
        <v>0</v>
      </c>
      <c r="B5" s="9">
        <v>0.1</v>
      </c>
      <c r="C5" s="10">
        <f>B5-0.1</f>
        <v>0</v>
      </c>
      <c r="D5" s="11"/>
    </row>
    <row r="6" spans="1:4" ht="15.75" thickBot="1">
      <c r="A6" s="12">
        <v>0.1</v>
      </c>
      <c r="B6" s="13">
        <v>0.13</v>
      </c>
      <c r="C6" s="14">
        <f>B6-0.1</f>
        <v>0.03</v>
      </c>
      <c r="D6" s="6"/>
    </row>
    <row r="7" spans="1:8" ht="15.75">
      <c r="A7" s="12">
        <v>0.5</v>
      </c>
      <c r="B7" s="13">
        <v>0.36</v>
      </c>
      <c r="C7" s="14">
        <f>B7-0.1</f>
        <v>0.26</v>
      </c>
      <c r="D7" s="6"/>
      <c r="E7" s="22" t="s">
        <v>25</v>
      </c>
      <c r="F7" s="66"/>
      <c r="G7" s="66"/>
      <c r="H7" s="67">
        <v>0.678</v>
      </c>
    </row>
    <row r="8" spans="1:8" ht="15.75">
      <c r="A8" s="12">
        <v>1</v>
      </c>
      <c r="B8" s="13">
        <v>0.64</v>
      </c>
      <c r="C8" s="14">
        <f>B8-0.1</f>
        <v>0.54</v>
      </c>
      <c r="D8" s="6"/>
      <c r="E8" s="68"/>
      <c r="F8" s="65"/>
      <c r="G8" s="65"/>
      <c r="H8" s="69"/>
    </row>
    <row r="9" spans="1:8" ht="16.5" thickBot="1">
      <c r="A9" s="21">
        <v>2</v>
      </c>
      <c r="B9" s="15">
        <v>1.02</v>
      </c>
      <c r="C9" s="16">
        <f>B9-0.1</f>
        <v>0.92</v>
      </c>
      <c r="D9" s="6"/>
      <c r="E9" s="70" t="s">
        <v>26</v>
      </c>
      <c r="F9" s="71"/>
      <c r="G9" s="71"/>
      <c r="H9" s="72">
        <f>(H7-0.0119)/0.4696</f>
        <v>1.4184412265758093</v>
      </c>
    </row>
  </sheetData>
  <printOptions/>
  <pageMargins left="0.75" right="0.75" top="1" bottom="1" header="0.5" footer="0.5"/>
  <pageSetup fitToHeight="1" fitToWidth="1" horizontalDpi="600" verticalDpi="600" orientation="landscape" scale="8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75" zoomScaleNormal="75" workbookViewId="0" topLeftCell="A1">
      <selection activeCell="A32" sqref="A32"/>
    </sheetView>
  </sheetViews>
  <sheetFormatPr defaultColWidth="9.140625" defaultRowHeight="12.75"/>
  <cols>
    <col min="1" max="1" width="16.140625" style="0" customWidth="1"/>
    <col min="2" max="2" width="12.7109375" style="0" customWidth="1"/>
    <col min="6" max="6" width="10.8515625" style="0" customWidth="1"/>
    <col min="7" max="7" width="21.7109375" style="0" customWidth="1"/>
    <col min="9" max="9" width="10.421875" style="0" customWidth="1"/>
  </cols>
  <sheetData>
    <row r="1" ht="18">
      <c r="A1" s="1" t="s">
        <v>0</v>
      </c>
    </row>
    <row r="2" ht="13.5" thickBot="1"/>
    <row r="3" spans="1:12" ht="19.5" thickBot="1">
      <c r="A3" s="22" t="s">
        <v>1</v>
      </c>
      <c r="B3" s="52" t="s">
        <v>3</v>
      </c>
      <c r="C3" s="53" t="s">
        <v>4</v>
      </c>
      <c r="D3" s="54" t="s">
        <v>5</v>
      </c>
      <c r="E3" s="55" t="s">
        <v>35</v>
      </c>
      <c r="F3" s="55" t="s">
        <v>6</v>
      </c>
      <c r="G3" s="56" t="s">
        <v>36</v>
      </c>
      <c r="H3" s="6"/>
      <c r="I3" s="6"/>
      <c r="L3" s="2"/>
    </row>
    <row r="4" spans="1:9" ht="15.75">
      <c r="A4" s="23" t="s">
        <v>2</v>
      </c>
      <c r="B4" s="46"/>
      <c r="C4" s="47"/>
      <c r="D4" s="48"/>
      <c r="E4" s="49"/>
      <c r="F4" s="50"/>
      <c r="G4" s="51"/>
      <c r="H4" s="6"/>
      <c r="I4" s="6"/>
    </row>
    <row r="5" spans="1:9" ht="15.75">
      <c r="A5" s="29">
        <v>4</v>
      </c>
      <c r="B5" s="24">
        <v>1</v>
      </c>
      <c r="C5" s="25">
        <v>2</v>
      </c>
      <c r="D5" s="26">
        <f>B5*C5</f>
        <v>2</v>
      </c>
      <c r="E5" s="7">
        <f>B5*B5</f>
        <v>1</v>
      </c>
      <c r="F5" s="27">
        <f>C5-$A$16*B5-$A$18</f>
        <v>0.038461538461538325</v>
      </c>
      <c r="G5" s="28">
        <f>F5*F5</f>
        <v>0.001479289940828392</v>
      </c>
      <c r="H5" s="6"/>
      <c r="I5" s="6"/>
    </row>
    <row r="6" spans="1:9" ht="15.75">
      <c r="A6" s="23"/>
      <c r="B6" s="24">
        <v>3</v>
      </c>
      <c r="C6" s="25">
        <v>3</v>
      </c>
      <c r="D6" s="26">
        <f>B6*C6</f>
        <v>9</v>
      </c>
      <c r="E6" s="7">
        <f>B6*B6</f>
        <v>9</v>
      </c>
      <c r="F6" s="27">
        <f>C6-$A$16*B6-$A$18</f>
        <v>-0.1923076923076925</v>
      </c>
      <c r="G6" s="28">
        <f>F6*F6</f>
        <v>0.03698224852071014</v>
      </c>
      <c r="H6" s="6"/>
      <c r="I6" s="6"/>
    </row>
    <row r="7" spans="1:9" ht="15.75">
      <c r="A7" s="23"/>
      <c r="B7" s="24">
        <v>4</v>
      </c>
      <c r="C7" s="25">
        <v>4</v>
      </c>
      <c r="D7" s="26">
        <f>B7*C7</f>
        <v>16</v>
      </c>
      <c r="E7" s="7">
        <f>B7*B7</f>
        <v>16</v>
      </c>
      <c r="F7" s="27">
        <f>C7-$A$16*B7-$A$18</f>
        <v>0.19230769230769207</v>
      </c>
      <c r="G7" s="28">
        <f>F7*F7</f>
        <v>0.03698224852070997</v>
      </c>
      <c r="H7" s="6"/>
      <c r="I7" s="6"/>
    </row>
    <row r="8" spans="1:9" ht="16.5" thickBot="1">
      <c r="A8" s="30"/>
      <c r="B8" s="31">
        <v>6</v>
      </c>
      <c r="C8" s="32">
        <v>5</v>
      </c>
      <c r="D8" s="17">
        <f>B8*C8</f>
        <v>30</v>
      </c>
      <c r="E8" s="18">
        <f>B8*B8</f>
        <v>36</v>
      </c>
      <c r="F8" s="33">
        <f>C8-$A$16*B8-$A$18</f>
        <v>-0.03846153846153877</v>
      </c>
      <c r="G8" s="34">
        <f>F8*F8</f>
        <v>0.001479289940828426</v>
      </c>
      <c r="H8" s="6"/>
      <c r="I8" s="35"/>
    </row>
    <row r="9" spans="1:9" ht="15.75">
      <c r="A9" s="35"/>
      <c r="B9" s="36"/>
      <c r="C9" s="36"/>
      <c r="D9" s="35"/>
      <c r="E9" s="35"/>
      <c r="F9" s="37"/>
      <c r="G9" s="37"/>
      <c r="H9" s="6"/>
      <c r="I9" s="6"/>
    </row>
    <row r="10" spans="1:9" ht="15">
      <c r="A10" s="6"/>
      <c r="B10" s="77" t="s">
        <v>7</v>
      </c>
      <c r="C10" s="77"/>
      <c r="D10" s="77"/>
      <c r="E10" s="77"/>
      <c r="F10" s="77"/>
      <c r="G10" s="77"/>
      <c r="H10" s="6"/>
      <c r="I10" s="6"/>
    </row>
    <row r="11" spans="1:9" ht="15">
      <c r="A11" s="6"/>
      <c r="B11" s="38">
        <f aca="true" t="shared" si="0" ref="B11:G11">SUM(B4:B8)</f>
        <v>14</v>
      </c>
      <c r="C11" s="38">
        <f t="shared" si="0"/>
        <v>14</v>
      </c>
      <c r="D11" s="39">
        <f t="shared" si="0"/>
        <v>57</v>
      </c>
      <c r="E11" s="39">
        <f t="shared" si="0"/>
        <v>62</v>
      </c>
      <c r="F11" s="40">
        <f t="shared" si="0"/>
        <v>-8.881784197001252E-16</v>
      </c>
      <c r="G11" s="40">
        <f t="shared" si="0"/>
        <v>0.07692307692307691</v>
      </c>
      <c r="H11" s="6"/>
      <c r="I11" s="6"/>
    </row>
    <row r="12" spans="1:9" ht="15.75" thickBot="1">
      <c r="A12" s="6"/>
      <c r="B12" s="6"/>
      <c r="C12" s="6"/>
      <c r="D12" s="6"/>
      <c r="E12" s="6"/>
      <c r="F12" s="6"/>
      <c r="G12" s="6"/>
      <c r="H12" s="6"/>
      <c r="I12" s="6"/>
    </row>
    <row r="13" spans="1:9" ht="19.5">
      <c r="A13" s="41" t="s">
        <v>8</v>
      </c>
      <c r="B13" s="42" t="s">
        <v>31</v>
      </c>
      <c r="C13" s="6"/>
      <c r="D13" s="6" t="s">
        <v>22</v>
      </c>
      <c r="E13" s="6"/>
      <c r="F13" s="6"/>
      <c r="G13" s="6"/>
      <c r="H13" s="6"/>
      <c r="I13" s="6"/>
    </row>
    <row r="14" spans="1:9" ht="15.75" thickBot="1">
      <c r="A14" s="45">
        <f>$A$5*E11-B11*B11</f>
        <v>52</v>
      </c>
      <c r="B14" s="74">
        <f>SQRT(G11/($A$5-2))</f>
        <v>0.19611613513818402</v>
      </c>
      <c r="C14" s="6"/>
      <c r="D14" s="6" t="s">
        <v>21</v>
      </c>
      <c r="E14" s="6"/>
      <c r="F14" s="6"/>
      <c r="G14" s="6"/>
      <c r="H14" s="6"/>
      <c r="I14" s="6"/>
    </row>
    <row r="15" spans="1:9" ht="19.5">
      <c r="A15" s="41" t="s">
        <v>9</v>
      </c>
      <c r="B15" s="42" t="s">
        <v>32</v>
      </c>
      <c r="C15" s="6"/>
      <c r="D15" s="6" t="s">
        <v>20</v>
      </c>
      <c r="E15" s="6"/>
      <c r="F15" s="6"/>
      <c r="G15" s="6"/>
      <c r="H15" s="6"/>
      <c r="I15" s="6"/>
    </row>
    <row r="16" spans="1:9" ht="15.75" thickBot="1">
      <c r="A16" s="73">
        <f>(D11*$A$5-B11*C11)/$A$14</f>
        <v>0.6153846153846154</v>
      </c>
      <c r="B16" s="74">
        <f>$B$14*SQRT($A$5/$A$14)</f>
        <v>0.05439282932204212</v>
      </c>
      <c r="C16" s="6"/>
      <c r="D16" s="6" t="s">
        <v>19</v>
      </c>
      <c r="E16" s="6"/>
      <c r="F16" s="6"/>
      <c r="G16" s="6"/>
      <c r="H16" s="6"/>
      <c r="I16" s="6"/>
    </row>
    <row r="17" spans="1:9" ht="19.5">
      <c r="A17" s="43" t="s">
        <v>10</v>
      </c>
      <c r="B17" s="44" t="s">
        <v>33</v>
      </c>
      <c r="C17" s="6"/>
      <c r="D17" s="6" t="s">
        <v>18</v>
      </c>
      <c r="E17" s="6"/>
      <c r="F17" s="6"/>
      <c r="G17" s="6"/>
      <c r="H17" s="6"/>
      <c r="I17" s="6"/>
    </row>
    <row r="18" spans="1:9" ht="15.75" thickBot="1">
      <c r="A18" s="73">
        <f>(E11*C11-D11*B11)/$A$14</f>
        <v>1.3461538461538463</v>
      </c>
      <c r="B18" s="74">
        <f>$B$14*SQRT(E11/$A$14)</f>
        <v>0.21414478318577004</v>
      </c>
      <c r="C18" s="6"/>
      <c r="D18" s="6" t="s">
        <v>17</v>
      </c>
      <c r="E18" s="6"/>
      <c r="F18" s="6"/>
      <c r="G18" s="6"/>
      <c r="H18" s="6"/>
      <c r="I18" s="6"/>
    </row>
    <row r="19" spans="1:9" ht="15">
      <c r="A19" s="6"/>
      <c r="B19" s="6"/>
      <c r="C19" s="6"/>
      <c r="D19" s="6" t="s">
        <v>16</v>
      </c>
      <c r="E19" s="6"/>
      <c r="F19" s="6"/>
      <c r="G19" s="6"/>
      <c r="H19" s="6"/>
      <c r="I19" s="6"/>
    </row>
    <row r="20" spans="1:9" ht="15">
      <c r="A20" s="6"/>
      <c r="B20" s="6"/>
      <c r="C20" s="6"/>
      <c r="D20" s="6"/>
      <c r="E20" s="6"/>
      <c r="F20" s="6"/>
      <c r="G20" s="6"/>
      <c r="H20" s="6"/>
      <c r="I20" s="6"/>
    </row>
    <row r="21" spans="1:9" ht="15.75">
      <c r="A21" s="20" t="s">
        <v>29</v>
      </c>
      <c r="B21" s="20"/>
      <c r="C21" s="20"/>
      <c r="D21" s="20"/>
      <c r="E21" s="6"/>
      <c r="F21" s="6"/>
      <c r="G21" s="6"/>
      <c r="H21" s="6"/>
      <c r="I21" s="6"/>
    </row>
    <row r="22" spans="1:9" ht="15.75" thickBot="1">
      <c r="A22" s="6"/>
      <c r="B22" s="6"/>
      <c r="C22" s="6"/>
      <c r="D22" s="6"/>
      <c r="E22" s="6"/>
      <c r="F22" s="6"/>
      <c r="G22" s="6"/>
      <c r="H22" s="6"/>
      <c r="I22" s="6"/>
    </row>
    <row r="23" spans="1:9" ht="15.75" thickBot="1">
      <c r="A23" s="58" t="s">
        <v>11</v>
      </c>
      <c r="B23" s="57"/>
      <c r="C23" s="39"/>
      <c r="D23" s="39" t="s">
        <v>12</v>
      </c>
      <c r="E23" s="39"/>
      <c r="F23" s="39"/>
      <c r="G23" s="60"/>
      <c r="H23" s="6"/>
      <c r="I23" s="6"/>
    </row>
    <row r="24" spans="1:9" ht="16.5" thickBot="1">
      <c r="A24" s="59">
        <v>2.72</v>
      </c>
      <c r="B24" s="57" t="s">
        <v>30</v>
      </c>
      <c r="C24" s="39"/>
      <c r="D24" s="39"/>
      <c r="E24" s="39"/>
      <c r="F24" s="78" t="s">
        <v>30</v>
      </c>
      <c r="G24" s="61">
        <v>1</v>
      </c>
      <c r="H24" s="6"/>
      <c r="I24" s="6"/>
    </row>
    <row r="25" spans="1:9" ht="20.25" thickBot="1">
      <c r="A25" s="58" t="s">
        <v>13</v>
      </c>
      <c r="B25" s="57"/>
      <c r="C25" s="39"/>
      <c r="D25" s="39"/>
      <c r="E25" s="39"/>
      <c r="F25" s="39" t="s">
        <v>37</v>
      </c>
      <c r="G25" s="62"/>
      <c r="H25" s="6"/>
      <c r="I25" s="6"/>
    </row>
    <row r="26" spans="1:9" ht="16.5" thickBot="1">
      <c r="A26" s="80">
        <f>(A24-A18)/A16</f>
        <v>2.2325</v>
      </c>
      <c r="B26" s="57" t="s">
        <v>34</v>
      </c>
      <c r="C26" s="39"/>
      <c r="D26" s="39"/>
      <c r="E26" s="39"/>
      <c r="F26" s="78" t="s">
        <v>34</v>
      </c>
      <c r="G26" s="79">
        <f>(B14/A16)*SQRT((1/G24)+A26*A26*A5/A14+E11/A14-2*A26*B11/A14)</f>
        <v>0.3735028054822681</v>
      </c>
      <c r="H26" s="6"/>
      <c r="I26" s="6"/>
    </row>
    <row r="27" spans="1:9" ht="15">
      <c r="A27" s="6"/>
      <c r="B27" s="6"/>
      <c r="C27" s="6"/>
      <c r="D27" s="6"/>
      <c r="E27" s="6"/>
      <c r="F27" s="6"/>
      <c r="G27" s="6"/>
      <c r="H27" s="6"/>
      <c r="I27" s="6"/>
    </row>
    <row r="28" spans="1:9" ht="15">
      <c r="A28" s="6"/>
      <c r="B28" s="6"/>
      <c r="C28" s="6" t="s">
        <v>15</v>
      </c>
      <c r="D28" s="6"/>
      <c r="E28" s="6"/>
      <c r="F28" s="6"/>
      <c r="G28" s="6"/>
      <c r="H28" s="6"/>
      <c r="I28" s="6"/>
    </row>
    <row r="29" spans="1:9" ht="15">
      <c r="A29" s="6"/>
      <c r="B29" s="6"/>
      <c r="C29" s="6" t="s">
        <v>14</v>
      </c>
      <c r="D29" s="6"/>
      <c r="E29" s="6"/>
      <c r="F29" s="6"/>
      <c r="G29" s="6"/>
      <c r="H29" s="6"/>
      <c r="I29" s="6"/>
    </row>
    <row r="32" spans="2:3" ht="15">
      <c r="B32" s="75"/>
      <c r="C32" s="76"/>
    </row>
    <row r="33" spans="2:3" ht="15">
      <c r="B33" s="75"/>
      <c r="C33" s="76"/>
    </row>
    <row r="34" spans="2:3" ht="15">
      <c r="B34" s="75"/>
      <c r="C34" s="76"/>
    </row>
    <row r="35" spans="2:3" ht="15">
      <c r="B35" s="75"/>
      <c r="C35" s="76"/>
    </row>
    <row r="36" spans="2:3" ht="15">
      <c r="B36" s="63"/>
      <c r="C36" s="64"/>
    </row>
    <row r="37" spans="2:3" ht="15">
      <c r="B37" s="63"/>
      <c r="C37" s="65"/>
    </row>
    <row r="38" spans="2:3" ht="15">
      <c r="B38" s="63"/>
      <c r="C38" s="65"/>
    </row>
    <row r="39" spans="2:3" ht="15">
      <c r="B39" s="63"/>
      <c r="C39" s="65"/>
    </row>
    <row r="40" spans="2:3" ht="15">
      <c r="B40" s="63"/>
      <c r="C40" s="65"/>
    </row>
  </sheetData>
  <mergeCells count="1">
    <mergeCell ref="B10:G10"/>
  </mergeCells>
  <printOptions/>
  <pageMargins left="0.75" right="0.75" top="1" bottom="1" header="0.5" footer="0.5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css</dc:creator>
  <cp:keywords/>
  <dc:description/>
  <cp:lastModifiedBy> </cp:lastModifiedBy>
  <cp:lastPrinted>2004-10-12T21:47:09Z</cp:lastPrinted>
  <dcterms:created xsi:type="dcterms:W3CDTF">2000-01-27T19:18:03Z</dcterms:created>
  <dcterms:modified xsi:type="dcterms:W3CDTF">2007-10-11T03:11:03Z</dcterms:modified>
  <cp:category/>
  <cp:version/>
  <cp:contentType/>
  <cp:contentStatus/>
</cp:coreProperties>
</file>